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7第2季" sheetId="1" r:id="rId1"/>
  </sheets>
  <definedNames>
    <definedName name="_xlnm.Print_Area" localSheetId="0">'彙總表97第2季'!$A$1:$M$30</definedName>
  </definedNames>
  <calcPr fullCalcOnLoad="1"/>
</workbook>
</file>

<file path=xl/sharedStrings.xml><?xml version="1.0" encoding="utf-8"?>
<sst xmlns="http://schemas.openxmlformats.org/spreadsheetml/2006/main" count="42" uniqueCount="42">
  <si>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</si>
  <si>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</si>
  <si>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</si>
  <si>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</si>
  <si>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</si>
  <si>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</si>
  <si>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</si>
  <si>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</si>
  <si>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</si>
  <si>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</si>
  <si>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</si>
  <si>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</si>
  <si>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</si>
  <si>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</si>
  <si>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</si>
  <si>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</si>
  <si>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</si>
  <si>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</si>
  <si>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</si>
  <si>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</si>
  <si>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</si>
  <si>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</si>
  <si>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</si>
  <si>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</si>
  <si>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</si>
  <si>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</si>
  <si>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</si>
  <si>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</si>
  <si>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</si>
  <si>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</si>
  <si>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</si>
  <si>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</si>
  <si>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</si>
  <si>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</si>
  <si>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</si>
  <si>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</si>
  <si>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九十七年度第二季結案數</t>
  </si>
  <si>
    <t>九十七年度第二季結案金額</t>
  </si>
  <si>
    <t>九十七年度截至第二季為止結案數</t>
  </si>
  <si>
    <t>九十七年度截至第二季為止結案金額</t>
  </si>
  <si>
    <t>九十六年上半年度</t>
  </si>
  <si>
    <t>九十六年下半年度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</si>
</sst>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11"/>
      <color indexed="12"/>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3">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0" borderId="1" xfId="15" applyFont="1" applyBorder="1" applyAlignment="1">
      <alignment horizontal="center" vertical="center"/>
      <protection/>
    </xf>
    <xf numFmtId="37" fontId="8" fillId="0" borderId="1" xfId="15" applyNumberFormat="1" applyFont="1" applyBorder="1" applyAlignment="1">
      <alignment horizontal="center" vertical="center"/>
      <protection/>
    </xf>
    <xf numFmtId="3" fontId="8" fillId="0" borderId="1" xfId="15" applyNumberFormat="1" applyFont="1" applyBorder="1" applyAlignment="1">
      <alignment horizontal="center" vertical="center"/>
      <protection/>
    </xf>
    <xf numFmtId="3" fontId="8" fillId="0" borderId="1" xfId="0" applyNumberFormat="1" applyFont="1" applyBorder="1" applyAlignment="1">
      <alignment horizontal="center" vertical="center"/>
    </xf>
    <xf numFmtId="0" fontId="9" fillId="2" borderId="1" xfId="15" applyFont="1" applyFill="1" applyBorder="1" applyAlignment="1">
      <alignment horizontal="center" vertical="center"/>
      <protection/>
    </xf>
    <xf numFmtId="0" fontId="9" fillId="2" borderId="1" xfId="15" applyFont="1" applyFill="1" applyBorder="1" applyAlignment="1" applyProtection="1">
      <alignment horizontal="center" vertical="center"/>
      <protection locked="0"/>
    </xf>
    <xf numFmtId="0" fontId="9" fillId="2" borderId="1" xfId="15" applyFont="1" applyFill="1" applyBorder="1" applyAlignment="1">
      <alignment horizontal="center" vertical="center" wrapText="1"/>
      <protection/>
    </xf>
    <xf numFmtId="0" fontId="10"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2"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3" fillId="0" borderId="0" xfId="15" applyFont="1">
      <alignment/>
      <protection/>
    </xf>
    <xf numFmtId="0" fontId="13" fillId="0" borderId="0" xfId="15" applyFont="1" applyAlignment="1">
      <alignment horizontal="center"/>
      <protection/>
    </xf>
    <xf numFmtId="0" fontId="13" fillId="0" borderId="0" xfId="15" applyFont="1" applyAlignment="1" applyProtection="1">
      <alignment/>
      <protection locked="0"/>
    </xf>
    <xf numFmtId="0" fontId="7" fillId="0" borderId="0" xfId="15" applyFont="1" applyAlignment="1">
      <alignment horizontal="left" indent="1"/>
      <protection/>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1"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D22">
      <selection activeCell="M29" sqref="M29"/>
    </sheetView>
  </sheetViews>
  <sheetFormatPr defaultColWidth="9.00390625" defaultRowHeight="30" customHeight="1"/>
  <cols>
    <col min="1" max="1" width="17.625" style="25" customWidth="1"/>
    <col min="2" max="2" width="8.625" style="25" customWidth="1"/>
    <col min="3" max="3" width="13.125" style="26" customWidth="1"/>
    <col min="4" max="4" width="8.50390625" style="25" customWidth="1"/>
    <col min="5" max="5" width="14.375" style="27" customWidth="1"/>
    <col min="6" max="7" width="7.75390625" style="25" customWidth="1"/>
    <col min="8" max="8" width="11.25390625" style="25" customWidth="1"/>
    <col min="9" max="9" width="5.75390625" style="25" customWidth="1"/>
    <col min="10" max="10" width="11.375" style="25" customWidth="1"/>
    <col min="11" max="11" width="12.50390625" style="25" customWidth="1"/>
    <col min="12" max="12" width="15.00390625" style="25" customWidth="1"/>
    <col min="13" max="13" width="16.25390625" style="25" customWidth="1"/>
    <col min="14" max="14" width="12.25390625" style="25" customWidth="1"/>
    <col min="15" max="16384" width="9.00390625" style="25" customWidth="1"/>
  </cols>
  <sheetData>
    <row r="1" spans="1:13" s="14" customFormat="1" ht="32.25" customHeight="1">
      <c r="A1" s="11" t="s">
        <v>11</v>
      </c>
      <c r="B1" s="11" t="s">
        <v>15</v>
      </c>
      <c r="C1" s="11" t="s">
        <v>16</v>
      </c>
      <c r="D1" s="12" t="s">
        <v>17</v>
      </c>
      <c r="E1" s="11" t="s">
        <v>18</v>
      </c>
      <c r="F1" s="12" t="s">
        <v>19</v>
      </c>
      <c r="G1" s="11" t="s">
        <v>20</v>
      </c>
      <c r="H1" s="11" t="s">
        <v>21</v>
      </c>
      <c r="I1" s="11" t="s">
        <v>22</v>
      </c>
      <c r="J1" s="13" t="s">
        <v>36</v>
      </c>
      <c r="K1" s="13" t="s">
        <v>37</v>
      </c>
      <c r="L1" s="13" t="s">
        <v>38</v>
      </c>
      <c r="M1" s="13" t="s">
        <v>39</v>
      </c>
    </row>
    <row r="2" spans="1:13" s="6" customFormat="1" ht="24.75" customHeight="1">
      <c r="A2" s="1" t="s">
        <v>0</v>
      </c>
      <c r="B2" s="2">
        <v>84</v>
      </c>
      <c r="C2" s="15">
        <v>80270024</v>
      </c>
      <c r="D2" s="16">
        <v>84</v>
      </c>
      <c r="E2" s="3">
        <v>77717537</v>
      </c>
      <c r="F2" s="2">
        <v>0</v>
      </c>
      <c r="G2" s="2">
        <v>0</v>
      </c>
      <c r="H2" s="2">
        <v>0</v>
      </c>
      <c r="I2" s="2">
        <v>0</v>
      </c>
      <c r="J2" s="2">
        <v>0</v>
      </c>
      <c r="K2" s="2">
        <v>0</v>
      </c>
      <c r="L2" s="2">
        <v>0</v>
      </c>
      <c r="M2" s="2">
        <v>0</v>
      </c>
    </row>
    <row r="3" spans="1:13" s="6" customFormat="1" ht="24.75" customHeight="1">
      <c r="A3" s="1" t="s">
        <v>1</v>
      </c>
      <c r="B3" s="2">
        <v>57</v>
      </c>
      <c r="C3" s="15">
        <v>20495283</v>
      </c>
      <c r="D3" s="16">
        <v>57</v>
      </c>
      <c r="E3" s="3">
        <v>18659741</v>
      </c>
      <c r="F3" s="16">
        <v>0</v>
      </c>
      <c r="G3" s="2">
        <v>0</v>
      </c>
      <c r="H3" s="2">
        <v>0</v>
      </c>
      <c r="I3" s="2">
        <v>0</v>
      </c>
      <c r="J3" s="2">
        <v>0</v>
      </c>
      <c r="K3" s="2">
        <v>0</v>
      </c>
      <c r="L3" s="2">
        <v>0</v>
      </c>
      <c r="M3" s="2">
        <v>0</v>
      </c>
    </row>
    <row r="4" spans="1:13" s="6" customFormat="1" ht="24.75" customHeight="1">
      <c r="A4" s="1" t="s">
        <v>2</v>
      </c>
      <c r="B4" s="2">
        <v>129</v>
      </c>
      <c r="C4" s="15">
        <v>63325559</v>
      </c>
      <c r="D4" s="16">
        <v>129</v>
      </c>
      <c r="E4" s="3">
        <v>54518849</v>
      </c>
      <c r="F4" s="16">
        <v>0</v>
      </c>
      <c r="G4" s="2">
        <v>0</v>
      </c>
      <c r="H4" s="2">
        <v>0</v>
      </c>
      <c r="I4" s="2">
        <v>0</v>
      </c>
      <c r="J4" s="2">
        <v>0</v>
      </c>
      <c r="K4" s="2">
        <v>0</v>
      </c>
      <c r="L4" s="2">
        <v>0</v>
      </c>
      <c r="M4" s="2">
        <v>0</v>
      </c>
    </row>
    <row r="5" spans="1:13" s="6" customFormat="1" ht="24.75" customHeight="1">
      <c r="A5" s="1" t="s">
        <v>3</v>
      </c>
      <c r="B5" s="2">
        <v>117</v>
      </c>
      <c r="C5" s="15">
        <v>107710560</v>
      </c>
      <c r="D5" s="16">
        <v>117</v>
      </c>
      <c r="E5" s="3">
        <f>64161343+44111999</f>
        <v>108273342</v>
      </c>
      <c r="F5" s="16">
        <v>0</v>
      </c>
      <c r="G5" s="2">
        <v>0</v>
      </c>
      <c r="H5" s="2">
        <v>0</v>
      </c>
      <c r="I5" s="2">
        <v>0</v>
      </c>
      <c r="J5" s="2">
        <v>0</v>
      </c>
      <c r="K5" s="2">
        <v>0</v>
      </c>
      <c r="L5" s="2">
        <v>0</v>
      </c>
      <c r="M5" s="2">
        <v>0</v>
      </c>
    </row>
    <row r="6" spans="1:13" s="6" customFormat="1" ht="24.75" customHeight="1">
      <c r="A6" s="1" t="s">
        <v>4</v>
      </c>
      <c r="B6" s="2">
        <v>98</v>
      </c>
      <c r="C6" s="15">
        <v>64898557</v>
      </c>
      <c r="D6" s="16">
        <v>98</v>
      </c>
      <c r="E6" s="15">
        <f>32412071+12619030</f>
        <v>45031101</v>
      </c>
      <c r="F6" s="16">
        <v>0</v>
      </c>
      <c r="G6" s="2">
        <v>0</v>
      </c>
      <c r="H6" s="2">
        <v>0</v>
      </c>
      <c r="I6" s="2">
        <v>0</v>
      </c>
      <c r="J6" s="2">
        <v>0</v>
      </c>
      <c r="K6" s="4">
        <v>0</v>
      </c>
      <c r="L6" s="2">
        <v>0</v>
      </c>
      <c r="M6" s="4">
        <v>0</v>
      </c>
    </row>
    <row r="7" spans="1:13" s="6" customFormat="1" ht="24.75" customHeight="1">
      <c r="A7" s="1" t="s">
        <v>6</v>
      </c>
      <c r="B7" s="2">
        <f>82+146</f>
        <v>228</v>
      </c>
      <c r="C7" s="3">
        <f>15015016+103561456</f>
        <v>118576472</v>
      </c>
      <c r="D7" s="16">
        <f>82+146</f>
        <v>228</v>
      </c>
      <c r="E7" s="3">
        <f>15247523+67831420+138551+12467556</f>
        <v>95685050</v>
      </c>
      <c r="F7" s="16">
        <v>0</v>
      </c>
      <c r="G7" s="2">
        <v>0</v>
      </c>
      <c r="H7" s="2">
        <v>0</v>
      </c>
      <c r="I7" s="2">
        <v>0</v>
      </c>
      <c r="J7" s="2">
        <v>0</v>
      </c>
      <c r="K7" s="4">
        <v>0</v>
      </c>
      <c r="L7" s="2">
        <v>0</v>
      </c>
      <c r="M7" s="4">
        <v>0</v>
      </c>
    </row>
    <row r="8" spans="1:13" s="6" customFormat="1" ht="24.75" customHeight="1">
      <c r="A8" s="1" t="s">
        <v>7</v>
      </c>
      <c r="B8" s="2">
        <f>78+114</f>
        <v>192</v>
      </c>
      <c r="C8" s="3">
        <f>14633964+132492800</f>
        <v>147126764</v>
      </c>
      <c r="D8" s="16">
        <f>78+112</f>
        <v>190</v>
      </c>
      <c r="E8" s="3">
        <f>15447671+40035876+73117+17840142</f>
        <v>73396806</v>
      </c>
      <c r="F8" s="16">
        <v>2</v>
      </c>
      <c r="G8" s="2">
        <v>0</v>
      </c>
      <c r="H8" s="2">
        <v>2</v>
      </c>
      <c r="I8" s="2">
        <v>0</v>
      </c>
      <c r="J8" s="2">
        <v>0</v>
      </c>
      <c r="K8" s="2">
        <v>0</v>
      </c>
      <c r="L8" s="2">
        <v>0</v>
      </c>
      <c r="M8" s="2">
        <v>0</v>
      </c>
    </row>
    <row r="9" spans="1:13" s="6" customFormat="1" ht="24.75" customHeight="1">
      <c r="A9" s="1" t="s">
        <v>8</v>
      </c>
      <c r="B9" s="2">
        <f>72+104</f>
        <v>176</v>
      </c>
      <c r="C9" s="3">
        <f>57658098+769163861</f>
        <v>826821959</v>
      </c>
      <c r="D9" s="16">
        <f>71+100</f>
        <v>171</v>
      </c>
      <c r="E9" s="3">
        <f>30220073+38490724+3248960</f>
        <v>71959757</v>
      </c>
      <c r="F9" s="16">
        <v>5</v>
      </c>
      <c r="G9" s="2">
        <v>0</v>
      </c>
      <c r="H9" s="2">
        <v>5</v>
      </c>
      <c r="I9" s="2">
        <v>0</v>
      </c>
      <c r="J9" s="2">
        <v>0</v>
      </c>
      <c r="K9" s="2">
        <v>0</v>
      </c>
      <c r="L9" s="2">
        <v>0</v>
      </c>
      <c r="M9" s="2">
        <v>0</v>
      </c>
    </row>
    <row r="10" spans="1:13" s="6" customFormat="1" ht="24.75" customHeight="1">
      <c r="A10" s="1" t="s">
        <v>9</v>
      </c>
      <c r="B10" s="2">
        <f>84+93</f>
        <v>177</v>
      </c>
      <c r="C10" s="3">
        <f>13142131+146152106</f>
        <v>159294237</v>
      </c>
      <c r="D10" s="16">
        <f>84+87</f>
        <v>171</v>
      </c>
      <c r="E10" s="3">
        <f>13138335+26186486+12039</f>
        <v>39336860</v>
      </c>
      <c r="F10" s="16">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148+180</f>
        <v>328</v>
      </c>
      <c r="C20" s="3">
        <f>19692294+18463431</f>
        <v>38155725</v>
      </c>
      <c r="D20" s="2">
        <f>148+179</f>
        <v>327</v>
      </c>
      <c r="E20" s="4">
        <f>12523755+7168539+8680195+3592545</f>
        <v>31965034</v>
      </c>
      <c r="F20" s="2">
        <v>1</v>
      </c>
      <c r="G20" s="2">
        <v>0</v>
      </c>
      <c r="H20" s="2">
        <v>1</v>
      </c>
      <c r="I20" s="2">
        <f>0+0</f>
        <v>0</v>
      </c>
      <c r="J20" s="2">
        <v>0</v>
      </c>
      <c r="K20" s="5">
        <v>0</v>
      </c>
      <c r="L20" s="2">
        <v>0</v>
      </c>
      <c r="M20" s="5">
        <v>0</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0</v>
      </c>
      <c r="K21" s="5">
        <v>0</v>
      </c>
      <c r="L21" s="2">
        <v>0</v>
      </c>
      <c r="M21" s="5">
        <v>0</v>
      </c>
    </row>
    <row r="22" spans="1:13" s="6" customFormat="1" ht="24.75" customHeight="1">
      <c r="A22" s="1" t="s">
        <v>30</v>
      </c>
      <c r="B22" s="2">
        <f>81+136</f>
        <v>217</v>
      </c>
      <c r="C22" s="3">
        <f>15962400+20326468</f>
        <v>36288868</v>
      </c>
      <c r="D22" s="2">
        <f>80+133</f>
        <v>213</v>
      </c>
      <c r="E22" s="4">
        <f>15487313+286013+9478978+1664309</f>
        <v>26916613</v>
      </c>
      <c r="F22" s="2">
        <f>1+1+2</f>
        <v>4</v>
      </c>
      <c r="G22" s="2">
        <v>0</v>
      </c>
      <c r="H22" s="2">
        <f>1+3</f>
        <v>4</v>
      </c>
      <c r="I22" s="2">
        <v>0</v>
      </c>
      <c r="J22" s="2">
        <v>0</v>
      </c>
      <c r="K22" s="5">
        <v>0</v>
      </c>
      <c r="L22" s="2">
        <v>0</v>
      </c>
      <c r="M22" s="5">
        <v>0</v>
      </c>
    </row>
    <row r="23" spans="1:13" s="6" customFormat="1" ht="24.75" customHeight="1">
      <c r="A23" s="1" t="s">
        <v>31</v>
      </c>
      <c r="B23" s="2">
        <f>79+96</f>
        <v>175</v>
      </c>
      <c r="C23" s="3">
        <f>6052498+16708966</f>
        <v>22761464</v>
      </c>
      <c r="D23" s="2">
        <f>79+95</f>
        <v>174</v>
      </c>
      <c r="E23" s="4">
        <f>5804720+247778+2816125+1322203</f>
        <v>10190826</v>
      </c>
      <c r="F23" s="2">
        <v>1</v>
      </c>
      <c r="G23" s="2">
        <v>0</v>
      </c>
      <c r="H23" s="2">
        <v>1</v>
      </c>
      <c r="I23" s="2">
        <v>0</v>
      </c>
      <c r="J23" s="2">
        <v>0</v>
      </c>
      <c r="K23" s="5">
        <v>0</v>
      </c>
      <c r="L23" s="2">
        <v>0</v>
      </c>
      <c r="M23" s="5">
        <v>0</v>
      </c>
    </row>
    <row r="24" spans="1:13" s="6" customFormat="1" ht="24.75" customHeight="1">
      <c r="A24" s="1" t="s">
        <v>32</v>
      </c>
      <c r="B24" s="2">
        <f>111+74</f>
        <v>185</v>
      </c>
      <c r="C24" s="3">
        <f>13311687+21299960</f>
        <v>34611647</v>
      </c>
      <c r="D24" s="2">
        <f>111+73</f>
        <v>184</v>
      </c>
      <c r="E24" s="4">
        <f>11662608+1649079+20606560+271345</f>
        <v>34189592</v>
      </c>
      <c r="F24" s="2">
        <v>1</v>
      </c>
      <c r="G24" s="2">
        <v>0</v>
      </c>
      <c r="H24" s="2">
        <v>1</v>
      </c>
      <c r="I24" s="2">
        <v>0</v>
      </c>
      <c r="J24" s="2">
        <v>0</v>
      </c>
      <c r="K24" s="5">
        <v>0</v>
      </c>
      <c r="L24" s="2">
        <v>0</v>
      </c>
      <c r="M24" s="5">
        <v>0</v>
      </c>
    </row>
    <row r="25" spans="1:13" s="6" customFormat="1" ht="24.75" customHeight="1">
      <c r="A25" s="1" t="s">
        <v>33</v>
      </c>
      <c r="B25" s="2">
        <f>87+59</f>
        <v>146</v>
      </c>
      <c r="C25" s="3">
        <f>11913301+40111831</f>
        <v>52025132</v>
      </c>
      <c r="D25" s="2">
        <f>87+57</f>
        <v>144</v>
      </c>
      <c r="E25" s="4">
        <f>11280621+632680+24093917+2122661</f>
        <v>38129879</v>
      </c>
      <c r="F25" s="2">
        <f>1+1</f>
        <v>2</v>
      </c>
      <c r="G25" s="2">
        <v>1</v>
      </c>
      <c r="H25" s="2">
        <f>1</f>
        <v>1</v>
      </c>
      <c r="I25" s="2">
        <v>0</v>
      </c>
      <c r="J25" s="2">
        <f>144-144</f>
        <v>0</v>
      </c>
      <c r="K25" s="5">
        <f>38129879-38129879</f>
        <v>0</v>
      </c>
      <c r="L25" s="2">
        <v>0</v>
      </c>
      <c r="M25" s="5">
        <v>0</v>
      </c>
    </row>
    <row r="26" spans="1:13" s="6" customFormat="1" ht="24.75" customHeight="1">
      <c r="A26" s="1" t="s">
        <v>35</v>
      </c>
      <c r="B26" s="2">
        <f>117+62</f>
        <v>179</v>
      </c>
      <c r="C26" s="3">
        <f>19410331+116523797</f>
        <v>135934128</v>
      </c>
      <c r="D26" s="2">
        <f>114+58</f>
        <v>172</v>
      </c>
      <c r="E26" s="4">
        <f>11742999+3981163+5376599+323340</f>
        <v>21424101</v>
      </c>
      <c r="F26" s="2">
        <f>1+1+1+2+1+1</f>
        <v>7</v>
      </c>
      <c r="G26" s="2">
        <f>1+2</f>
        <v>3</v>
      </c>
      <c r="H26" s="2">
        <f>1+1</f>
        <v>2</v>
      </c>
      <c r="I26" s="2">
        <f>1+1</f>
        <v>2</v>
      </c>
      <c r="J26" s="2">
        <v>0</v>
      </c>
      <c r="K26" s="5">
        <v>0</v>
      </c>
      <c r="L26" s="2">
        <v>4</v>
      </c>
      <c r="M26" s="5">
        <v>111668</v>
      </c>
    </row>
    <row r="27" spans="1:13" s="6" customFormat="1" ht="24.75" customHeight="1">
      <c r="A27" s="1" t="s">
        <v>40</v>
      </c>
      <c r="B27" s="2">
        <f>148+57</f>
        <v>205</v>
      </c>
      <c r="C27" s="3">
        <f>31703702+16073815</f>
        <v>47777517</v>
      </c>
      <c r="D27" s="7">
        <f>142+55</f>
        <v>197</v>
      </c>
      <c r="E27" s="9">
        <f>31137674+64925+13511034</f>
        <v>44713633</v>
      </c>
      <c r="F27" s="7">
        <f>5+1+1+1</f>
        <v>8</v>
      </c>
      <c r="G27" s="7">
        <f>5+1</f>
        <v>6</v>
      </c>
      <c r="H27" s="2">
        <v>0</v>
      </c>
      <c r="I27" s="7">
        <f>1+1</f>
        <v>2</v>
      </c>
      <c r="J27" s="7">
        <f>197-189</f>
        <v>8</v>
      </c>
      <c r="K27" s="10">
        <f>44713633-43095404</f>
        <v>1618229</v>
      </c>
      <c r="L27" s="7">
        <v>195</v>
      </c>
      <c r="M27" s="10">
        <f>43095404+1618229</f>
        <v>44713633</v>
      </c>
    </row>
    <row r="28" spans="1:13" s="6" customFormat="1" ht="24.75" customHeight="1">
      <c r="A28" s="1" t="s">
        <v>41</v>
      </c>
      <c r="B28" s="7">
        <f>143+33</f>
        <v>176</v>
      </c>
      <c r="C28" s="8">
        <f>35300367+2532012</f>
        <v>37832379</v>
      </c>
      <c r="D28" s="7">
        <f>8+1</f>
        <v>9</v>
      </c>
      <c r="E28" s="9">
        <f>499579+48504</f>
        <v>548083</v>
      </c>
      <c r="F28" s="7">
        <f>135+32</f>
        <v>167</v>
      </c>
      <c r="G28" s="7">
        <f>135+32</f>
        <v>167</v>
      </c>
      <c r="H28" s="7">
        <v>0</v>
      </c>
      <c r="I28" s="7">
        <v>0</v>
      </c>
      <c r="J28" s="7">
        <v>9</v>
      </c>
      <c r="K28" s="10">
        <v>548083</v>
      </c>
      <c r="L28" s="7">
        <v>9</v>
      </c>
      <c r="M28" s="10">
        <v>548083</v>
      </c>
    </row>
    <row r="29" spans="1:13" s="6" customFormat="1" ht="24.75" customHeight="1">
      <c r="A29" s="1" t="s">
        <v>5</v>
      </c>
      <c r="B29" s="4">
        <f aca="true" t="shared" si="0" ref="B29:M29">SUM(B2:B28)</f>
        <v>4990</v>
      </c>
      <c r="C29" s="4">
        <f t="shared" si="0"/>
        <v>2706900812</v>
      </c>
      <c r="D29" s="4">
        <f t="shared" si="0"/>
        <v>4775</v>
      </c>
      <c r="E29" s="4">
        <f t="shared" si="0"/>
        <v>1417814375</v>
      </c>
      <c r="F29" s="16">
        <f t="shared" si="0"/>
        <v>215</v>
      </c>
      <c r="G29" s="2">
        <f t="shared" si="0"/>
        <v>179</v>
      </c>
      <c r="H29" s="4">
        <f t="shared" si="0"/>
        <v>32</v>
      </c>
      <c r="I29" s="2">
        <f t="shared" si="0"/>
        <v>4</v>
      </c>
      <c r="J29" s="17">
        <f t="shared" si="0"/>
        <v>17</v>
      </c>
      <c r="K29" s="5">
        <f t="shared" si="0"/>
        <v>2166312</v>
      </c>
      <c r="L29" s="17">
        <f t="shared" si="0"/>
        <v>208</v>
      </c>
      <c r="M29" s="4">
        <f t="shared" si="0"/>
        <v>45373384</v>
      </c>
    </row>
    <row r="30" spans="1:14" s="6" customFormat="1" ht="24" customHeight="1">
      <c r="A30" s="31" t="s">
        <v>34</v>
      </c>
      <c r="B30" s="32"/>
      <c r="C30" s="32"/>
      <c r="D30" s="32"/>
      <c r="E30" s="32"/>
      <c r="F30" s="32"/>
      <c r="G30" s="32"/>
      <c r="H30" s="32"/>
      <c r="I30" s="32"/>
      <c r="J30" s="32"/>
      <c r="K30" s="32"/>
      <c r="L30" s="32"/>
      <c r="M30" s="32"/>
      <c r="N30" s="18"/>
    </row>
    <row r="31" spans="1:13" s="19" customFormat="1" ht="30" customHeight="1">
      <c r="A31" s="30"/>
      <c r="B31" s="30"/>
      <c r="C31" s="30"/>
      <c r="D31" s="30"/>
      <c r="E31" s="30"/>
      <c r="F31" s="30"/>
      <c r="G31" s="30"/>
      <c r="H31" s="30"/>
      <c r="I31" s="30"/>
      <c r="J31" s="30"/>
      <c r="K31" s="30"/>
      <c r="L31" s="30"/>
      <c r="M31" s="30"/>
    </row>
    <row r="32" spans="1:5" s="6" customFormat="1" ht="30" customHeight="1">
      <c r="A32" s="29"/>
      <c r="B32" s="29"/>
      <c r="C32" s="29"/>
      <c r="E32" s="20"/>
    </row>
    <row r="33" spans="1:9" s="6" customFormat="1" ht="30" customHeight="1">
      <c r="A33" s="21"/>
      <c r="C33" s="22"/>
      <c r="E33" s="20"/>
      <c r="H33" s="28"/>
      <c r="I33" s="23"/>
    </row>
    <row r="34" spans="3:9" s="6" customFormat="1" ht="30" customHeight="1">
      <c r="C34" s="22"/>
      <c r="E34" s="20"/>
      <c r="I34" s="24"/>
    </row>
    <row r="35" spans="3:5" s="6" customFormat="1" ht="30" customHeight="1">
      <c r="C35" s="22"/>
      <c r="E35" s="20"/>
    </row>
    <row r="36" spans="1:5" s="6" customFormat="1" ht="30" customHeight="1">
      <c r="A36" s="29"/>
      <c r="B36" s="29"/>
      <c r="C36" s="29"/>
      <c r="D36" s="29"/>
      <c r="E36" s="29"/>
    </row>
    <row r="37" spans="1:5" s="6" customFormat="1" ht="30" customHeight="1">
      <c r="A37" s="29"/>
      <c r="B37" s="29"/>
      <c r="C37" s="29"/>
      <c r="D37" s="29"/>
      <c r="E37" s="29"/>
    </row>
  </sheetData>
  <mergeCells count="4">
    <mergeCell ref="A36:E37"/>
    <mergeCell ref="A31:M31"/>
    <mergeCell ref="A32:C32"/>
    <mergeCell ref="A30:M30"/>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Roman,標準"97.6.30&amp;12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catharine</cp:lastModifiedBy>
  <cp:lastPrinted>2008-07-23T07:18:53Z</cp:lastPrinted>
  <dcterms:created xsi:type="dcterms:W3CDTF">1999-01-27T09:01:03Z</dcterms:created>
  <dcterms:modified xsi:type="dcterms:W3CDTF">2008-07-30T06:37:46Z</dcterms:modified>
  <cp:category/>
  <cp:version/>
  <cp:contentType/>
  <cp:contentStatus/>
</cp:coreProperties>
</file>