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彙總表100第3季 " sheetId="1" r:id="rId1"/>
  </sheets>
  <definedNames>
    <definedName name="_xlnm.Print_Area" localSheetId="0">'彙總表100第3季 '!$A$1:$M$36</definedName>
    <definedName name="_xlnm.Print_Titles" localSheetId="0">'彙總表100第3季 '!$1:$1</definedName>
  </definedNames>
  <calcPr fullCalcOnLoad="1"/>
</workbook>
</file>

<file path=xl/sharedStrings.xml><?xml version="1.0" encoding="utf-8"?>
<sst xmlns="http://schemas.openxmlformats.org/spreadsheetml/2006/main" count="48" uniqueCount="48">
  <si>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</si>
  <si>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</si>
  <si>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</si>
  <si>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</si>
  <si>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</si>
  <si>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</si>
  <si>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</si>
  <si>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</si>
  <si>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</si>
  <si>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</si>
  <si>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</si>
  <si>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</si>
  <si>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</si>
  <si>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</si>
  <si>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</si>
  <si>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</si>
  <si>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</si>
  <si>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</si>
  <si>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</si>
  <si>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</si>
  <si>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</si>
  <si>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</si>
  <si>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</si>
  <si>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</si>
  <si>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</si>
  <si>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</si>
  <si>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</si>
  <si>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</si>
  <si>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</si>
  <si>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</si>
  <si>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</si>
  <si>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</si>
  <si>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</si>
  <si>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</si>
  <si>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</si>
  <si>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</si>
  <si>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</si>
  <si>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</si>
  <si>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</si>
  <si>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</si>
  <si>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</si>
  <si>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</si>
  <si>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</si>
  <si>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</si>
  <si>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一○○年度第三季結案數</t>
  </si>
  <si>
    <t>一○○年度第三季結案金額</t>
  </si>
  <si>
    <t>一○○年度截至第三季為止結案數</t>
  </si>
  <si>
    <t>一○○年度截至第三季為止結案金額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</si>
</sst>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33"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6" fillId="35" borderId="10" xfId="33" applyFont="1" applyFill="1" applyBorder="1" applyAlignment="1">
      <alignment horizontal="center" vertical="center"/>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pane ySplit="1" topLeftCell="A17" activePane="bottomLeft" state="frozen"/>
      <selection pane="topLeft" activeCell="A1" sqref="A1"/>
      <selection pane="bottomLeft" activeCell="A1" sqref="A1:IV16384"/>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44</v>
      </c>
      <c r="K1" s="16" t="s">
        <v>45</v>
      </c>
      <c r="L1" s="16" t="s">
        <v>46</v>
      </c>
      <c r="M1" s="16" t="s">
        <v>47</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148+59</f>
        <v>207</v>
      </c>
      <c r="E27" s="21">
        <f>31599905+2623344+15284299+11571651</f>
        <v>61079199</v>
      </c>
      <c r="F27" s="12">
        <f>1+0</f>
        <v>1</v>
      </c>
      <c r="G27" s="12">
        <f>0+0</f>
        <v>0</v>
      </c>
      <c r="H27" s="12">
        <v>1</v>
      </c>
      <c r="I27" s="12">
        <v>0</v>
      </c>
      <c r="J27" s="12">
        <f>207-207</f>
        <v>0</v>
      </c>
      <c r="K27" s="23">
        <f>61079199-61079199</f>
        <v>0</v>
      </c>
      <c r="L27" s="12">
        <f>2</f>
        <v>2</v>
      </c>
      <c r="M27" s="23">
        <f>10782135</f>
        <v>10782135</v>
      </c>
      <c r="N27" s="22"/>
    </row>
    <row r="28" spans="1:14" s="1" customFormat="1" ht="24.75" customHeight="1">
      <c r="A28" s="17" t="s">
        <v>37</v>
      </c>
      <c r="B28" s="12">
        <f>148+35</f>
        <v>183</v>
      </c>
      <c r="C28" s="20">
        <f>36280294+11837747</f>
        <v>48118041</v>
      </c>
      <c r="D28" s="12">
        <f>148+34</f>
        <v>182</v>
      </c>
      <c r="E28" s="21">
        <f>32130283+3118093+1895814+9319167</f>
        <v>46463357</v>
      </c>
      <c r="F28" s="12">
        <f>0+1</f>
        <v>1</v>
      </c>
      <c r="G28" s="12">
        <f>0+0</f>
        <v>0</v>
      </c>
      <c r="H28" s="12">
        <f>0+1</f>
        <v>1</v>
      </c>
      <c r="I28" s="12">
        <f>0+0</f>
        <v>0</v>
      </c>
      <c r="J28" s="12">
        <f>182-182</f>
        <v>0</v>
      </c>
      <c r="K28" s="13">
        <f>46463357-46463357</f>
        <v>0</v>
      </c>
      <c r="L28" s="12">
        <f>2</f>
        <v>2</v>
      </c>
      <c r="M28" s="13">
        <f>9305735</f>
        <v>9305735</v>
      </c>
      <c r="N28" s="22"/>
    </row>
    <row r="29" spans="1:14" s="1" customFormat="1" ht="24.75" customHeight="1">
      <c r="A29" s="17" t="s">
        <v>38</v>
      </c>
      <c r="B29" s="12">
        <f>68+126</f>
        <v>194</v>
      </c>
      <c r="C29" s="20">
        <f>27893287+20347237</f>
        <v>48240524</v>
      </c>
      <c r="D29" s="12">
        <f>68+125</f>
        <v>193</v>
      </c>
      <c r="E29" s="21">
        <f>7209214+20684073+15525978+4813904</f>
        <v>48233169</v>
      </c>
      <c r="F29" s="12">
        <f>0+1</f>
        <v>1</v>
      </c>
      <c r="G29" s="12">
        <f>0+0</f>
        <v>0</v>
      </c>
      <c r="H29" s="12">
        <f>0+1</f>
        <v>1</v>
      </c>
      <c r="I29" s="12">
        <v>0</v>
      </c>
      <c r="J29" s="12">
        <f>193-193</f>
        <v>0</v>
      </c>
      <c r="K29" s="13">
        <f>48233169-48233169</f>
        <v>0</v>
      </c>
      <c r="L29" s="12">
        <v>1</v>
      </c>
      <c r="M29" s="13">
        <f>428199</f>
        <v>428199</v>
      </c>
      <c r="N29" s="22"/>
    </row>
    <row r="30" spans="1:14" s="1" customFormat="1" ht="24.75" customHeight="1">
      <c r="A30" s="17" t="s">
        <v>39</v>
      </c>
      <c r="B30" s="12">
        <f>43+101</f>
        <v>144</v>
      </c>
      <c r="C30" s="20">
        <f>12638457+25841896</f>
        <v>38480353</v>
      </c>
      <c r="D30" s="12">
        <f>42+100</f>
        <v>142</v>
      </c>
      <c r="E30" s="21">
        <f>11128109+398622+23939122+1290517</f>
        <v>36756370</v>
      </c>
      <c r="F30" s="12">
        <f>1+1</f>
        <v>2</v>
      </c>
      <c r="G30" s="12">
        <f>1+0</f>
        <v>1</v>
      </c>
      <c r="H30" s="12">
        <f>0+1</f>
        <v>1</v>
      </c>
      <c r="I30" s="12">
        <f>0+0</f>
        <v>0</v>
      </c>
      <c r="J30" s="12">
        <f>142-142</f>
        <v>0</v>
      </c>
      <c r="K30" s="13">
        <f>36756370-36756370</f>
        <v>0</v>
      </c>
      <c r="L30" s="12">
        <f>1</f>
        <v>1</v>
      </c>
      <c r="M30" s="13">
        <f>1855684</f>
        <v>1855684</v>
      </c>
      <c r="N30" s="22"/>
    </row>
    <row r="31" spans="1:14" s="1" customFormat="1" ht="24.75" customHeight="1">
      <c r="A31" s="17" t="s">
        <v>40</v>
      </c>
      <c r="B31" s="12">
        <f>57+94</f>
        <v>151</v>
      </c>
      <c r="C31" s="20">
        <f>19043068+8537193</f>
        <v>27580261</v>
      </c>
      <c r="D31" s="12">
        <f>57+93</f>
        <v>150</v>
      </c>
      <c r="E31" s="21">
        <f>19043068+8503097+19307</f>
        <v>27565472</v>
      </c>
      <c r="F31" s="12">
        <f>0+1</f>
        <v>1</v>
      </c>
      <c r="G31" s="12">
        <f>0+0</f>
        <v>0</v>
      </c>
      <c r="H31" s="12">
        <f>0+1</f>
        <v>1</v>
      </c>
      <c r="I31" s="12">
        <v>0</v>
      </c>
      <c r="J31" s="12">
        <f>150-150</f>
        <v>0</v>
      </c>
      <c r="K31" s="13">
        <f>27565472-27565472</f>
        <v>0</v>
      </c>
      <c r="L31" s="12">
        <f>2</f>
        <v>2</v>
      </c>
      <c r="M31" s="13">
        <f>3400145</f>
        <v>3400145</v>
      </c>
      <c r="N31" s="22"/>
    </row>
    <row r="32" spans="1:14" s="1" customFormat="1" ht="24.75" customHeight="1">
      <c r="A32" s="17" t="s">
        <v>41</v>
      </c>
      <c r="B32" s="12">
        <f>60+102</f>
        <v>162</v>
      </c>
      <c r="C32" s="20">
        <f>20307667+54265635</f>
        <v>74573302</v>
      </c>
      <c r="D32" s="12">
        <f>60+102</f>
        <v>162</v>
      </c>
      <c r="E32" s="21">
        <f>20307342+325+32288085+21977550</f>
        <v>74573302</v>
      </c>
      <c r="F32" s="12">
        <v>0</v>
      </c>
      <c r="G32" s="12">
        <v>0</v>
      </c>
      <c r="H32" s="12">
        <v>0</v>
      </c>
      <c r="I32" s="12">
        <v>0</v>
      </c>
      <c r="J32" s="12">
        <f>162-160</f>
        <v>2</v>
      </c>
      <c r="K32" s="13">
        <f>74573302-72398742</f>
        <v>2174560</v>
      </c>
      <c r="L32" s="12">
        <f>3+2+2</f>
        <v>7</v>
      </c>
      <c r="M32" s="13">
        <f>20264419+15691612+2174560</f>
        <v>38130591</v>
      </c>
      <c r="N32" s="22"/>
    </row>
    <row r="33" spans="1:14" s="1" customFormat="1" ht="24.75" customHeight="1">
      <c r="A33" s="17" t="s">
        <v>42</v>
      </c>
      <c r="B33" s="12">
        <f>69+95</f>
        <v>164</v>
      </c>
      <c r="C33" s="20">
        <f>7480149+59035291</f>
        <v>66515440</v>
      </c>
      <c r="D33" s="12">
        <f>69+95</f>
        <v>164</v>
      </c>
      <c r="E33" s="21">
        <f>7470490+9659+57070684+1964607</f>
        <v>66515440</v>
      </c>
      <c r="F33" s="12">
        <v>0</v>
      </c>
      <c r="G33" s="12">
        <v>0</v>
      </c>
      <c r="H33" s="12">
        <f>0+0</f>
        <v>0</v>
      </c>
      <c r="I33" s="26">
        <f>0+0</f>
        <v>0</v>
      </c>
      <c r="J33" s="12">
        <f>164-163</f>
        <v>1</v>
      </c>
      <c r="K33" s="13">
        <f>66515440-66515440</f>
        <v>0</v>
      </c>
      <c r="L33" s="12">
        <f>24+4+1</f>
        <v>29</v>
      </c>
      <c r="M33" s="13">
        <f>5535425+45929860+0</f>
        <v>51465285</v>
      </c>
      <c r="N33" s="22"/>
    </row>
    <row r="34" spans="1:14" s="1" customFormat="1" ht="24.75" customHeight="1">
      <c r="A34" s="17" t="s">
        <v>43</v>
      </c>
      <c r="B34" s="12">
        <f>57+97</f>
        <v>154</v>
      </c>
      <c r="C34" s="20">
        <f>2758002+29508861</f>
        <v>32266863</v>
      </c>
      <c r="D34" s="12">
        <f>57+96</f>
        <v>153</v>
      </c>
      <c r="E34" s="21">
        <f>2758002+6302205+22966465</f>
        <v>32026672</v>
      </c>
      <c r="F34" s="12">
        <f>1</f>
        <v>1</v>
      </c>
      <c r="G34" s="12">
        <f>1</f>
        <v>1</v>
      </c>
      <c r="H34" s="12">
        <f>0+0</f>
        <v>0</v>
      </c>
      <c r="I34" s="12">
        <v>0</v>
      </c>
      <c r="J34" s="12">
        <f>153-133</f>
        <v>20</v>
      </c>
      <c r="K34" s="13">
        <f>32026672-8419782</f>
        <v>23606890</v>
      </c>
      <c r="L34" s="12">
        <f>133+20</f>
        <v>153</v>
      </c>
      <c r="M34" s="13">
        <f>8419782+23606890</f>
        <v>32026672</v>
      </c>
      <c r="N34" s="22"/>
    </row>
    <row r="35" spans="1:14" s="1" customFormat="1" ht="24.75" customHeight="1">
      <c r="A35" s="17" t="s">
        <v>5</v>
      </c>
      <c r="B35" s="21">
        <f aca="true" t="shared" si="0" ref="B35:M35">SUM(B2:B34)</f>
        <v>5969</v>
      </c>
      <c r="C35" s="21">
        <f t="shared" si="0"/>
        <v>3018183771</v>
      </c>
      <c r="D35" s="21">
        <f t="shared" si="0"/>
        <v>5947</v>
      </c>
      <c r="E35" s="21">
        <f t="shared" si="0"/>
        <v>1912640426</v>
      </c>
      <c r="F35" s="19">
        <f t="shared" si="0"/>
        <v>22</v>
      </c>
      <c r="G35" s="12">
        <f t="shared" si="0"/>
        <v>5</v>
      </c>
      <c r="H35" s="21">
        <f t="shared" si="0"/>
        <v>17</v>
      </c>
      <c r="I35" s="12">
        <f t="shared" si="0"/>
        <v>0</v>
      </c>
      <c r="J35" s="24">
        <f t="shared" si="0"/>
        <v>23</v>
      </c>
      <c r="K35" s="13">
        <f t="shared" si="0"/>
        <v>25781450</v>
      </c>
      <c r="L35" s="24">
        <f>SUM(L2:L34)</f>
        <v>197</v>
      </c>
      <c r="M35" s="21">
        <f t="shared" si="0"/>
        <v>147394446</v>
      </c>
      <c r="N35" s="22"/>
    </row>
    <row r="36" spans="1:14" s="1" customFormat="1" ht="24" customHeight="1">
      <c r="A36" s="27" t="s">
        <v>34</v>
      </c>
      <c r="B36" s="28"/>
      <c r="C36" s="28"/>
      <c r="D36" s="28"/>
      <c r="E36" s="28"/>
      <c r="F36" s="28"/>
      <c r="G36" s="28"/>
      <c r="H36" s="28"/>
      <c r="I36" s="28"/>
      <c r="J36" s="28"/>
      <c r="K36" s="28"/>
      <c r="L36" s="28"/>
      <c r="M36" s="28"/>
      <c r="N36" s="3"/>
    </row>
    <row r="37" spans="1:13" s="4" customFormat="1" ht="30" customHeight="1">
      <c r="A37" s="29"/>
      <c r="B37" s="29"/>
      <c r="C37" s="29"/>
      <c r="D37" s="29"/>
      <c r="E37" s="29"/>
      <c r="F37" s="29"/>
      <c r="G37" s="29"/>
      <c r="H37" s="29"/>
      <c r="I37" s="29"/>
      <c r="J37" s="29"/>
      <c r="K37" s="29"/>
      <c r="L37" s="29"/>
      <c r="M37" s="29"/>
    </row>
    <row r="38" spans="1:5" s="1" customFormat="1" ht="30" customHeight="1">
      <c r="A38" s="30"/>
      <c r="B38" s="30"/>
      <c r="C38" s="30"/>
      <c r="E38" s="5"/>
    </row>
    <row r="39" spans="3:9" s="1" customFormat="1" ht="30" customHeight="1">
      <c r="C39" s="6"/>
      <c r="E39" s="5"/>
      <c r="H39" s="25"/>
      <c r="I39" s="7"/>
    </row>
    <row r="40" spans="3:9" s="1" customFormat="1" ht="30" customHeight="1">
      <c r="C40" s="6"/>
      <c r="E40" s="5"/>
      <c r="I40" s="8"/>
    </row>
    <row r="41" spans="3:5" s="1" customFormat="1" ht="30" customHeight="1">
      <c r="C41" s="6"/>
      <c r="E41" s="5"/>
    </row>
    <row r="42" spans="1:5" s="1" customFormat="1" ht="30" customHeight="1">
      <c r="A42" s="30"/>
      <c r="B42" s="30"/>
      <c r="C42" s="30"/>
      <c r="D42" s="30"/>
      <c r="E42" s="30"/>
    </row>
    <row r="43" spans="1:5" s="1" customFormat="1" ht="30" customHeight="1">
      <c r="A43" s="30"/>
      <c r="B43" s="30"/>
      <c r="C43" s="30"/>
      <c r="D43" s="30"/>
      <c r="E43" s="30"/>
    </row>
  </sheetData>
  <sheetProtection/>
  <mergeCells count="4">
    <mergeCell ref="A36:M36"/>
    <mergeCell ref="A37:M37"/>
    <mergeCell ref="A38:C38"/>
    <mergeCell ref="A42:E43"/>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&amp;R&amp;"細明體,標準"&amp;11截至100&amp;"Times New Roman,標準".09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2011-10-11T09:03:54Z</cp:lastPrinted>
  <dcterms:created xsi:type="dcterms:W3CDTF">1999-01-27T09:01:03Z</dcterms:created>
  <dcterms:modified xsi:type="dcterms:W3CDTF">2011-10-13T08:10:27Z</dcterms:modified>
  <cp:category/>
  <cp:version/>
  <cp:contentType/>
  <cp:contentStatus/>
</cp:coreProperties>
</file>