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68" yWindow="408" windowWidth="16008" windowHeight="6852" activeTab="0"/>
  </bookViews>
  <sheets>
    <sheet name="1案件進行概況103第3季" sheetId="1" r:id="rId1"/>
  </sheets>
  <externalReferences>
    <externalReference r:id="rId4"/>
  </externalReferences>
  <definedNames>
    <definedName name="_xlnm.Print_Area" localSheetId="0">'1案件進行概況103第3季'!$A$1:$M$42</definedName>
    <definedName name="_xlnm.Print_Titles" localSheetId="0">'1案件進行概況103第3季'!$1:$1</definedName>
  </definedNames>
  <calcPr calcId="145621"/>
</workbook>
</file>

<file path=xl/sharedStrings.xml><?xml version="1.0" encoding="utf-8"?>
<sst xmlns="http://schemas.openxmlformats.org/spreadsheetml/2006/main" count="54" uniqueCount="54">
  <si>
    <t>案件年度\類別</t>
  </si>
  <si>
    <t>案件總數</t>
  </si>
  <si>
    <t>應行使金額</t>
  </si>
  <si>
    <t>總結案數</t>
  </si>
  <si>
    <t>已歸入金額</t>
  </si>
  <si>
    <t>未結案數</t>
  </si>
  <si>
    <t>催促行使</t>
  </si>
  <si>
    <t>進入法律程序</t>
  </si>
  <si>
    <t>申復</t>
  </si>
  <si>
    <t>一○三年度第3季結案數</t>
  </si>
  <si>
    <t>一○三年度第3季結案金額</t>
  </si>
  <si>
    <t>一○三年度截至第3季為止結案數</t>
  </si>
  <si>
    <t>一○三年度截至第3季為止結案金額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</si>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</sst>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00_);_(* \(#,##0.00\);_(* &quot;-&quot;??_);_(@_)"/>
  </numFmts>
  <fonts count="9">
    <font>
      <sz val="12"/>
      <name val="新細明體"/>
      <family val="1"/>
    </font>
    <font>
      <sz val="10"/>
      <name val="Arial"/>
      <family val="2"/>
    </font>
    <font>
      <sz val="12"/>
      <name val="Times New Roman"/>
      <family val="1"/>
    </font>
    <font>
      <sz val="9"/>
      <name val="新細明體"/>
      <family val="1"/>
    </font>
    <font>
      <sz val="9"/>
      <name val="Calibri"/>
      <family val="2"/>
      <scheme val="minor"/>
    </font>
    <font>
      <u val="single"/>
      <sz val="12"/>
      <color indexed="36"/>
      <name val="新細明體"/>
      <family val="1"/>
    </font>
    <font>
      <sz val="10"/>
      <name val="新細明體"/>
      <family val="1"/>
    </font>
    <font>
      <sz val="11"/>
      <name val="新細明體"/>
      <family val="1"/>
    </font>
    <font>
      <sz val="8"/>
      <name val="新細明體"/>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cellStyleXfs>
  <cellXfs count="37">
    <xf numFmtId="0" fontId="0" fillId="0" borderId="0" xfId="0"/>
    <xf numFmtId="0" fontId="3" fillId="2" borderId="1" xfId="20" applyFont="1" applyFill="1" applyBorder="1" applyAlignment="1">
      <alignment horizontal="center" vertical="center"/>
      <protection/>
    </xf>
    <xf numFmtId="3" fontId="3" fillId="2" borderId="1"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protection locked="0"/>
    </xf>
    <xf numFmtId="0" fontId="3" fillId="2" borderId="1" xfId="20" applyFont="1" applyFill="1" applyBorder="1" applyAlignment="1">
      <alignment horizontal="center" vertical="center" wrapText="1"/>
      <protection/>
    </xf>
    <xf numFmtId="0" fontId="3" fillId="3" borderId="0" xfId="20" applyFont="1" applyFill="1">
      <alignment/>
      <protection/>
    </xf>
    <xf numFmtId="0" fontId="6" fillId="0" borderId="1" xfId="20" applyFont="1" applyFill="1" applyBorder="1" applyAlignment="1">
      <alignment horizontal="center" vertical="center" wrapText="1"/>
      <protection/>
    </xf>
    <xf numFmtId="0" fontId="7" fillId="0" borderId="1" xfId="20" applyFont="1" applyFill="1" applyBorder="1" applyAlignment="1">
      <alignment horizontal="center" vertical="center"/>
      <protection/>
    </xf>
    <xf numFmtId="37" fontId="7" fillId="0" borderId="1" xfId="21" applyNumberFormat="1" applyFont="1" applyFill="1" applyBorder="1" applyAlignment="1">
      <alignment horizontal="center" vertical="center"/>
    </xf>
    <xf numFmtId="3" fontId="7" fillId="0" borderId="1" xfId="20" applyNumberFormat="1" applyFont="1" applyFill="1" applyBorder="1" applyAlignment="1" applyProtection="1">
      <alignment horizontal="center" vertical="center"/>
      <protection locked="0"/>
    </xf>
    <xf numFmtId="37" fontId="7" fillId="0" borderId="1" xfId="20" applyNumberFormat="1" applyFont="1" applyFill="1" applyBorder="1" applyAlignment="1">
      <alignment horizontal="center" vertical="center"/>
      <protection/>
    </xf>
    <xf numFmtId="0" fontId="6" fillId="0" borderId="0" xfId="20" applyFont="1" applyFill="1">
      <alignment/>
      <protection/>
    </xf>
    <xf numFmtId="0" fontId="7" fillId="0" borderId="1" xfId="20" applyFont="1" applyFill="1" applyBorder="1" applyAlignment="1" applyProtection="1">
      <alignment horizontal="center" vertical="center"/>
      <protection locked="0"/>
    </xf>
    <xf numFmtId="3" fontId="7" fillId="0" borderId="1" xfId="20" applyNumberFormat="1" applyFont="1" applyFill="1" applyBorder="1" applyAlignment="1">
      <alignment horizontal="center" vertical="center"/>
      <protection/>
    </xf>
    <xf numFmtId="3" fontId="0" fillId="0" borderId="1" xfId="0" applyNumberFormat="1" applyFont="1" applyBorder="1" applyAlignment="1">
      <alignment horizontal="center" vertical="center"/>
    </xf>
    <xf numFmtId="3" fontId="7" fillId="0" borderId="1" xfId="0" applyNumberFormat="1" applyFont="1" applyFill="1" applyBorder="1" applyAlignment="1">
      <alignment horizontal="center" vertical="center"/>
    </xf>
    <xf numFmtId="3" fontId="6" fillId="0" borderId="0" xfId="20" applyNumberFormat="1" applyFont="1" applyFill="1">
      <alignment/>
      <protection/>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2" xfId="20" applyFont="1" applyFill="1" applyBorder="1" applyAlignment="1">
      <alignment horizontal="left" wrapText="1"/>
      <protection/>
    </xf>
    <xf numFmtId="0" fontId="6" fillId="0" borderId="2" xfId="20" applyFont="1" applyFill="1" applyBorder="1" applyAlignment="1">
      <alignment horizontal="left" wrapText="1"/>
      <protection/>
    </xf>
    <xf numFmtId="0" fontId="7" fillId="0" borderId="0" xfId="20" applyFont="1" applyFill="1">
      <alignment/>
      <protection/>
    </xf>
    <xf numFmtId="0" fontId="6" fillId="0" borderId="0" xfId="20" applyFont="1" applyAlignment="1" applyProtection="1">
      <alignment horizontal="left" wrapText="1"/>
      <protection locked="0"/>
    </xf>
    <xf numFmtId="0" fontId="6" fillId="0" borderId="0" xfId="20" applyFont="1" applyAlignment="1">
      <alignment vertical="center"/>
      <protection/>
    </xf>
    <xf numFmtId="0" fontId="6" fillId="0" borderId="0" xfId="20" applyFont="1" applyAlignment="1">
      <alignment horizontal="center"/>
      <protection/>
    </xf>
    <xf numFmtId="3" fontId="6" fillId="0" borderId="0" xfId="20" applyNumberFormat="1" applyFont="1">
      <alignment/>
      <protection/>
    </xf>
    <xf numFmtId="0" fontId="6" fillId="0" borderId="0" xfId="20" applyFont="1" applyAlignment="1" applyProtection="1">
      <alignment/>
      <protection locked="0"/>
    </xf>
    <xf numFmtId="0" fontId="6" fillId="0" borderId="0" xfId="20" applyFont="1">
      <alignment/>
      <protection/>
    </xf>
    <xf numFmtId="0" fontId="6" fillId="0" borderId="0" xfId="20" applyFont="1" applyAlignment="1">
      <alignment horizontal="center"/>
      <protection/>
    </xf>
    <xf numFmtId="0" fontId="6" fillId="0" borderId="0" xfId="20" applyFont="1" applyAlignment="1">
      <alignment horizontal="left" indent="1"/>
      <protection/>
    </xf>
    <xf numFmtId="37" fontId="6" fillId="0" borderId="0" xfId="20" applyNumberFormat="1" applyFont="1">
      <alignment/>
      <protection/>
    </xf>
    <xf numFmtId="4" fontId="6" fillId="0" borderId="0" xfId="20" applyNumberFormat="1" applyFont="1">
      <alignment/>
      <protection/>
    </xf>
    <xf numFmtId="0" fontId="0" fillId="0" borderId="0" xfId="20" applyFont="1">
      <alignment/>
      <protection/>
    </xf>
    <xf numFmtId="0" fontId="0" fillId="0" borderId="0" xfId="20" applyFont="1" applyAlignment="1">
      <alignment horizontal="center"/>
      <protection/>
    </xf>
    <xf numFmtId="3" fontId="0" fillId="0" borderId="0" xfId="20" applyNumberFormat="1" applyFont="1">
      <alignment/>
      <protection/>
    </xf>
    <xf numFmtId="0" fontId="0" fillId="0" borderId="0" xfId="20" applyFont="1" applyAlignment="1" applyProtection="1">
      <alignment/>
      <protection locked="0"/>
    </xf>
    <xf numFmtId="0" fontId="7" fillId="4" borderId="1" xfId="20"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一般_PROCEED" xfId="20"/>
    <cellStyle name="千分位_PROCEED" xfId="21"/>
    <cellStyle name="一般 2" xfId="22"/>
    <cellStyle name="一般 3" xfId="23"/>
    <cellStyle name="千分位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zoomScale="90" zoomScaleNormal="90" workbookViewId="0" topLeftCell="A1">
      <pane ySplit="1" topLeftCell="A35" activePane="bottomLeft" state="frozen"/>
      <selection pane="bottomLeft" activeCell="A44" sqref="A44:C44"/>
    </sheetView>
  </sheetViews>
  <sheetFormatPr defaultColWidth="9.00390625" defaultRowHeight="30" customHeight="1"/>
  <cols>
    <col min="1" max="1" width="19.25390625" style="32" customWidth="1"/>
    <col min="2" max="2" width="10.50390625" style="32" customWidth="1"/>
    <col min="3" max="3" width="15.625" style="33" customWidth="1"/>
    <col min="4" max="4" width="10.50390625" style="34" customWidth="1"/>
    <col min="5" max="5" width="15.875" style="35" customWidth="1"/>
    <col min="6" max="6" width="10.875" style="32" customWidth="1"/>
    <col min="7" max="7" width="10.50390625" style="32" customWidth="1"/>
    <col min="8" max="8" width="12.50390625" style="32" customWidth="1"/>
    <col min="9" max="9" width="8.875" style="32" customWidth="1"/>
    <col min="10" max="10" width="16.00390625" style="32" customWidth="1"/>
    <col min="11" max="11" width="17.625" style="32" customWidth="1"/>
    <col min="12" max="12" width="15.00390625" style="32" customWidth="1"/>
    <col min="13" max="13" width="16.25390625" style="32" customWidth="1"/>
    <col min="14" max="14" width="12.25390625" style="32" customWidth="1"/>
    <col min="15" max="16384" width="9.00390625" style="32"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9" customHeight="1">
      <c r="A2" s="6" t="s">
        <v>13</v>
      </c>
      <c r="B2" s="7">
        <v>84</v>
      </c>
      <c r="C2" s="8">
        <v>80270024</v>
      </c>
      <c r="D2" s="9">
        <v>84</v>
      </c>
      <c r="E2" s="10">
        <v>77717537</v>
      </c>
      <c r="F2" s="7">
        <v>0</v>
      </c>
      <c r="G2" s="7">
        <v>0</v>
      </c>
      <c r="H2" s="7">
        <v>0</v>
      </c>
      <c r="I2" s="7">
        <v>0</v>
      </c>
      <c r="J2" s="7">
        <v>0</v>
      </c>
      <c r="K2" s="7">
        <v>0</v>
      </c>
      <c r="L2" s="7">
        <v>0</v>
      </c>
      <c r="M2" s="7">
        <v>0</v>
      </c>
    </row>
    <row r="3" spans="1:13" s="11" customFormat="1" ht="24.9" customHeight="1">
      <c r="A3" s="6" t="s">
        <v>14</v>
      </c>
      <c r="B3" s="7">
        <v>57</v>
      </c>
      <c r="C3" s="8">
        <v>20495283</v>
      </c>
      <c r="D3" s="9">
        <v>57</v>
      </c>
      <c r="E3" s="10">
        <v>18659741</v>
      </c>
      <c r="F3" s="12">
        <v>0</v>
      </c>
      <c r="G3" s="7">
        <v>0</v>
      </c>
      <c r="H3" s="7">
        <v>0</v>
      </c>
      <c r="I3" s="7">
        <v>0</v>
      </c>
      <c r="J3" s="7">
        <v>0</v>
      </c>
      <c r="K3" s="7">
        <v>0</v>
      </c>
      <c r="L3" s="7">
        <v>0</v>
      </c>
      <c r="M3" s="7">
        <v>0</v>
      </c>
    </row>
    <row r="4" spans="1:13" s="11" customFormat="1" ht="24.9" customHeight="1">
      <c r="A4" s="6" t="s">
        <v>15</v>
      </c>
      <c r="B4" s="7">
        <v>129</v>
      </c>
      <c r="C4" s="8">
        <v>63325559</v>
      </c>
      <c r="D4" s="9">
        <v>129</v>
      </c>
      <c r="E4" s="10">
        <v>54518849</v>
      </c>
      <c r="F4" s="12">
        <v>0</v>
      </c>
      <c r="G4" s="7">
        <v>0</v>
      </c>
      <c r="H4" s="7">
        <v>0</v>
      </c>
      <c r="I4" s="7">
        <v>0</v>
      </c>
      <c r="J4" s="7">
        <v>0</v>
      </c>
      <c r="K4" s="7">
        <v>0</v>
      </c>
      <c r="L4" s="7">
        <v>0</v>
      </c>
      <c r="M4" s="7">
        <v>0</v>
      </c>
    </row>
    <row r="5" spans="1:13" s="11" customFormat="1" ht="24.9"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9"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9"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9" customHeight="1">
      <c r="A8" s="6" t="s">
        <v>19</v>
      </c>
      <c r="B8" s="7">
        <f>78+114</f>
        <v>192</v>
      </c>
      <c r="C8" s="10">
        <f>14633964+132492800</f>
        <v>147126764</v>
      </c>
      <c r="D8" s="9">
        <v>192</v>
      </c>
      <c r="E8" s="10">
        <f>15447671+40035876+73117+17840142</f>
        <v>73396806</v>
      </c>
      <c r="F8" s="12">
        <v>0</v>
      </c>
      <c r="G8" s="7">
        <v>0</v>
      </c>
      <c r="H8" s="12">
        <v>0</v>
      </c>
      <c r="I8" s="7">
        <v>0</v>
      </c>
      <c r="J8" s="7">
        <v>0</v>
      </c>
      <c r="K8" s="7">
        <v>0</v>
      </c>
      <c r="L8" s="7">
        <v>2</v>
      </c>
      <c r="M8" s="14">
        <v>74092725</v>
      </c>
    </row>
    <row r="9" spans="1:13" s="11" customFormat="1" ht="24.9" customHeight="1">
      <c r="A9" s="6" t="s">
        <v>20</v>
      </c>
      <c r="B9" s="7">
        <f>72+104</f>
        <v>176</v>
      </c>
      <c r="C9" s="10">
        <f>57658098+769163861</f>
        <v>826821959</v>
      </c>
      <c r="D9" s="9">
        <v>176</v>
      </c>
      <c r="E9" s="10">
        <f>30220073+38490724+3248960</f>
        <v>71959757</v>
      </c>
      <c r="F9" s="12">
        <v>0</v>
      </c>
      <c r="G9" s="7">
        <v>0</v>
      </c>
      <c r="H9" s="12">
        <v>0</v>
      </c>
      <c r="I9" s="7">
        <v>0</v>
      </c>
      <c r="J9" s="7">
        <v>0</v>
      </c>
      <c r="K9" s="7">
        <v>0</v>
      </c>
      <c r="L9" s="7">
        <v>3</v>
      </c>
      <c r="M9" s="14">
        <v>712268017</v>
      </c>
    </row>
    <row r="10" spans="1:13" s="11" customFormat="1" ht="24.9" customHeight="1">
      <c r="A10" s="6" t="s">
        <v>21</v>
      </c>
      <c r="B10" s="7">
        <f>84+93</f>
        <v>177</v>
      </c>
      <c r="C10" s="10">
        <f>13142131+146152106</f>
        <v>159294237</v>
      </c>
      <c r="D10" s="9">
        <v>177</v>
      </c>
      <c r="E10" s="10">
        <f>13138335+26186486+12039</f>
        <v>39336860</v>
      </c>
      <c r="F10" s="12">
        <v>0</v>
      </c>
      <c r="G10" s="7">
        <v>0</v>
      </c>
      <c r="H10" s="12">
        <v>0</v>
      </c>
      <c r="I10" s="7">
        <v>0</v>
      </c>
      <c r="J10" s="7">
        <v>0</v>
      </c>
      <c r="K10" s="7">
        <v>0</v>
      </c>
      <c r="L10" s="7">
        <v>3</v>
      </c>
      <c r="M10" s="14">
        <v>110282590</v>
      </c>
    </row>
    <row r="11" spans="1:13" s="11" customFormat="1" ht="24.9"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9"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9"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9" customHeight="1">
      <c r="A14" s="6" t="s">
        <v>25</v>
      </c>
      <c r="B14" s="7">
        <f>108+88</f>
        <v>196</v>
      </c>
      <c r="C14" s="10">
        <f>75738345+27500010</f>
        <v>103238355</v>
      </c>
      <c r="D14" s="13">
        <f>108+86</f>
        <v>194</v>
      </c>
      <c r="E14" s="13">
        <f>70691250+15940775+6941+344495</f>
        <v>86983461</v>
      </c>
      <c r="F14" s="7">
        <v>2</v>
      </c>
      <c r="G14" s="7">
        <v>2</v>
      </c>
      <c r="H14" s="7">
        <v>0</v>
      </c>
      <c r="I14" s="7">
        <v>0</v>
      </c>
      <c r="J14" s="7">
        <v>0</v>
      </c>
      <c r="K14" s="15">
        <v>0</v>
      </c>
      <c r="L14" s="7">
        <v>0</v>
      </c>
      <c r="M14" s="15">
        <v>0</v>
      </c>
    </row>
    <row r="15" spans="1:13" s="11" customFormat="1" ht="24.9" customHeight="1">
      <c r="A15" s="6" t="s">
        <v>26</v>
      </c>
      <c r="B15" s="7">
        <f>90+84</f>
        <v>174</v>
      </c>
      <c r="C15" s="10">
        <f>19925901+11480427</f>
        <v>31406328</v>
      </c>
      <c r="D15" s="13">
        <f>90+84</f>
        <v>174</v>
      </c>
      <c r="E15" s="13">
        <f>19916246+8726032+1033760</f>
        <v>29676038</v>
      </c>
      <c r="F15" s="7">
        <v>0</v>
      </c>
      <c r="G15" s="7">
        <v>0</v>
      </c>
      <c r="H15" s="7">
        <v>0</v>
      </c>
      <c r="I15" s="7">
        <v>0</v>
      </c>
      <c r="J15" s="7">
        <v>0</v>
      </c>
      <c r="K15" s="15">
        <v>0</v>
      </c>
      <c r="L15" s="7">
        <v>0</v>
      </c>
      <c r="M15" s="15">
        <v>0</v>
      </c>
    </row>
    <row r="16" spans="1:13" s="11" customFormat="1" ht="24.9" customHeight="1">
      <c r="A16" s="6" t="s">
        <v>27</v>
      </c>
      <c r="B16" s="7">
        <f>75+72</f>
        <v>147</v>
      </c>
      <c r="C16" s="10">
        <f>16590630+35978023</f>
        <v>52568653</v>
      </c>
      <c r="D16" s="13">
        <f>75+72</f>
        <v>147</v>
      </c>
      <c r="E16" s="13">
        <f>16590630+34557533+1388617</f>
        <v>52536780</v>
      </c>
      <c r="F16" s="7">
        <v>0</v>
      </c>
      <c r="G16" s="7">
        <v>0</v>
      </c>
      <c r="H16" s="7">
        <v>0</v>
      </c>
      <c r="I16" s="7">
        <v>0</v>
      </c>
      <c r="J16" s="7">
        <v>0</v>
      </c>
      <c r="K16" s="15">
        <v>0</v>
      </c>
      <c r="L16" s="7">
        <v>0</v>
      </c>
      <c r="M16" s="15">
        <v>0</v>
      </c>
    </row>
    <row r="17" spans="1:14" s="11" customFormat="1" ht="24.9" customHeight="1">
      <c r="A17" s="6" t="s">
        <v>28</v>
      </c>
      <c r="B17" s="7">
        <f>108+91</f>
        <v>199</v>
      </c>
      <c r="C17" s="10">
        <f>29635559+53978544</f>
        <v>83614103</v>
      </c>
      <c r="D17" s="13">
        <f>108+91</f>
        <v>199</v>
      </c>
      <c r="E17" s="13">
        <f>29635559+40313963+12275066</f>
        <v>82224588</v>
      </c>
      <c r="F17" s="7">
        <v>0</v>
      </c>
      <c r="G17" s="7">
        <v>0</v>
      </c>
      <c r="H17" s="7">
        <v>0</v>
      </c>
      <c r="I17" s="7">
        <v>0</v>
      </c>
      <c r="J17" s="7">
        <v>0</v>
      </c>
      <c r="K17" s="15">
        <v>0</v>
      </c>
      <c r="L17" s="7">
        <v>0</v>
      </c>
      <c r="M17" s="15">
        <v>0</v>
      </c>
      <c r="N17" s="16"/>
    </row>
    <row r="18" spans="1:14" s="11" customFormat="1" ht="24.9" customHeight="1">
      <c r="A18" s="6" t="s">
        <v>29</v>
      </c>
      <c r="B18" s="7">
        <f>67+85</f>
        <v>152</v>
      </c>
      <c r="C18" s="10">
        <f>8939716+13899877</f>
        <v>22839593</v>
      </c>
      <c r="D18" s="13">
        <f>67+85</f>
        <v>152</v>
      </c>
      <c r="E18" s="13">
        <f>7975546+12520375+964170+1379502</f>
        <v>22839593</v>
      </c>
      <c r="F18" s="7">
        <v>0</v>
      </c>
      <c r="G18" s="7">
        <v>0</v>
      </c>
      <c r="H18" s="7">
        <v>0</v>
      </c>
      <c r="I18" s="7">
        <v>0</v>
      </c>
      <c r="J18" s="7">
        <v>0</v>
      </c>
      <c r="K18" s="15">
        <v>0</v>
      </c>
      <c r="L18" s="7">
        <v>0</v>
      </c>
      <c r="M18" s="15">
        <v>0</v>
      </c>
      <c r="N18" s="16"/>
    </row>
    <row r="19" spans="1:14" s="11" customFormat="1" ht="24.9" customHeight="1">
      <c r="A19" s="6" t="s">
        <v>30</v>
      </c>
      <c r="B19" s="7">
        <f>90+84</f>
        <v>174</v>
      </c>
      <c r="C19" s="10">
        <f>6247454+7071247</f>
        <v>13318701</v>
      </c>
      <c r="D19" s="13">
        <f>90+84</f>
        <v>174</v>
      </c>
      <c r="E19" s="13">
        <f>5013022+4966330+1234432+2104917</f>
        <v>13318701</v>
      </c>
      <c r="F19" s="7">
        <v>0</v>
      </c>
      <c r="G19" s="7">
        <v>0</v>
      </c>
      <c r="H19" s="7">
        <v>0</v>
      </c>
      <c r="I19" s="7">
        <v>0</v>
      </c>
      <c r="J19" s="7">
        <v>0</v>
      </c>
      <c r="K19" s="15">
        <v>0</v>
      </c>
      <c r="L19" s="7">
        <v>0</v>
      </c>
      <c r="M19" s="15">
        <v>0</v>
      </c>
      <c r="N19" s="16"/>
    </row>
    <row r="20" spans="1:14" s="11" customFormat="1" ht="24.9"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5">
        <f>37716964-37716964</f>
        <v>0</v>
      </c>
      <c r="L20" s="7">
        <f>0</f>
        <v>0</v>
      </c>
      <c r="M20" s="15">
        <f>0</f>
        <v>0</v>
      </c>
      <c r="N20" s="16"/>
    </row>
    <row r="21" spans="1:14" s="11" customFormat="1" ht="24.9"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5">
        <v>0</v>
      </c>
      <c r="L21" s="7">
        <v>0</v>
      </c>
      <c r="M21" s="15">
        <v>0</v>
      </c>
      <c r="N21" s="16"/>
    </row>
    <row r="22" spans="1:14" s="11" customFormat="1" ht="24.9"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5">
        <f>30707884-30707884</f>
        <v>0</v>
      </c>
      <c r="L22" s="7">
        <f>0</f>
        <v>0</v>
      </c>
      <c r="M22" s="15">
        <v>0</v>
      </c>
      <c r="N22" s="16"/>
    </row>
    <row r="23" spans="1:14" s="11" customFormat="1" ht="24.9"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5">
        <f>22761464-22761464</f>
        <v>0</v>
      </c>
      <c r="L23" s="7">
        <f>0</f>
        <v>0</v>
      </c>
      <c r="M23" s="15">
        <f>0</f>
        <v>0</v>
      </c>
      <c r="N23" s="16"/>
    </row>
    <row r="24" spans="1:14" s="11" customFormat="1" ht="24.9"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5">
        <f>34611647-34611647</f>
        <v>0</v>
      </c>
      <c r="L24" s="7">
        <f>0</f>
        <v>0</v>
      </c>
      <c r="M24" s="15">
        <f>0</f>
        <v>0</v>
      </c>
      <c r="N24" s="16"/>
    </row>
    <row r="25" spans="1:14" s="11" customFormat="1" ht="24.9"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5">
        <f>52025132-52025132</f>
        <v>0</v>
      </c>
      <c r="L25" s="7">
        <f>0</f>
        <v>0</v>
      </c>
      <c r="M25" s="15">
        <f>0</f>
        <v>0</v>
      </c>
      <c r="N25" s="16"/>
    </row>
    <row r="26" spans="1:14" s="11" customFormat="1" ht="24.9"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5">
        <f>132517740-132517740</f>
        <v>0</v>
      </c>
      <c r="L26" s="7">
        <f>0</f>
        <v>0</v>
      </c>
      <c r="M26" s="15">
        <f>0</f>
        <v>0</v>
      </c>
      <c r="N26" s="16"/>
    </row>
    <row r="27" spans="1:14" s="11" customFormat="1" ht="26.4"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7">
        <f>61079199-61079199</f>
        <v>0</v>
      </c>
      <c r="L27" s="7">
        <f>0</f>
        <v>0</v>
      </c>
      <c r="M27" s="17">
        <f>0</f>
        <v>0</v>
      </c>
      <c r="N27" s="16"/>
    </row>
    <row r="28" spans="1:14" s="11" customFormat="1" ht="24.9"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5">
        <f>46463357-46463357</f>
        <v>0</v>
      </c>
      <c r="L28" s="7">
        <f>0</f>
        <v>0</v>
      </c>
      <c r="M28" s="15">
        <f>0</f>
        <v>0</v>
      </c>
      <c r="N28" s="16"/>
    </row>
    <row r="29" spans="1:14" s="11" customFormat="1" ht="24.9"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5">
        <f>48233169-48233169</f>
        <v>0</v>
      </c>
      <c r="L29" s="7">
        <f>0</f>
        <v>0</v>
      </c>
      <c r="M29" s="15">
        <f>0</f>
        <v>0</v>
      </c>
      <c r="N29" s="16"/>
    </row>
    <row r="30" spans="1:14" s="11" customFormat="1" ht="24.9"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5">
        <f>36756370-36756370</f>
        <v>0</v>
      </c>
      <c r="L30" s="7">
        <v>0</v>
      </c>
      <c r="M30" s="15">
        <f>0</f>
        <v>0</v>
      </c>
      <c r="N30" s="16"/>
    </row>
    <row r="31" spans="1:14" s="11" customFormat="1" ht="24.9"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5">
        <f>27565472-27565472</f>
        <v>0</v>
      </c>
      <c r="L31" s="7">
        <f>0</f>
        <v>0</v>
      </c>
      <c r="M31" s="15">
        <f>0</f>
        <v>0</v>
      </c>
      <c r="N31" s="16"/>
    </row>
    <row r="32" spans="1:14" s="11" customFormat="1" ht="24.9"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5">
        <f>74573302-74573302</f>
        <v>0</v>
      </c>
      <c r="L32" s="7">
        <f>0</f>
        <v>0</v>
      </c>
      <c r="M32" s="15">
        <f>0</f>
        <v>0</v>
      </c>
      <c r="N32" s="16"/>
    </row>
    <row r="33" spans="1:14" s="11" customFormat="1" ht="24.9"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5">
        <f>66515440-66515440</f>
        <v>0</v>
      </c>
      <c r="L33" s="7">
        <f>0</f>
        <v>0</v>
      </c>
      <c r="M33" s="15">
        <f>0</f>
        <v>0</v>
      </c>
      <c r="N33" s="16"/>
    </row>
    <row r="34" spans="1:14" s="11" customFormat="1" ht="24.9"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5">
        <f>32266863-32266863</f>
        <v>0</v>
      </c>
      <c r="L34" s="7">
        <v>0</v>
      </c>
      <c r="M34" s="15">
        <v>0</v>
      </c>
      <c r="N34" s="16"/>
    </row>
    <row r="35" spans="1:14" s="11" customFormat="1" ht="24.9" customHeight="1">
      <c r="A35" s="6" t="s">
        <v>46</v>
      </c>
      <c r="B35" s="7">
        <f>71+84</f>
        <v>155</v>
      </c>
      <c r="C35" s="10">
        <f>13186995+21008690</f>
        <v>34195685</v>
      </c>
      <c r="D35" s="15">
        <v>155</v>
      </c>
      <c r="E35" s="15">
        <v>34195686</v>
      </c>
      <c r="F35" s="7">
        <v>0</v>
      </c>
      <c r="G35" s="7">
        <v>0</v>
      </c>
      <c r="H35" s="7">
        <f>0+0</f>
        <v>0</v>
      </c>
      <c r="I35" s="7">
        <v>0</v>
      </c>
      <c r="J35" s="7">
        <f>153-153</f>
        <v>0</v>
      </c>
      <c r="K35" s="15">
        <v>0</v>
      </c>
      <c r="L35" s="7">
        <v>0</v>
      </c>
      <c r="M35" s="15">
        <v>0</v>
      </c>
      <c r="N35" s="16"/>
    </row>
    <row r="36" spans="1:14" s="11" customFormat="1" ht="24.9" customHeight="1">
      <c r="A36" s="6" t="s">
        <v>47</v>
      </c>
      <c r="B36" s="7">
        <f>57+79</f>
        <v>136</v>
      </c>
      <c r="C36" s="10">
        <f>36658134+15228844</f>
        <v>51886978</v>
      </c>
      <c r="D36" s="13">
        <v>136</v>
      </c>
      <c r="E36" s="13">
        <v>51886978</v>
      </c>
      <c r="F36" s="7">
        <v>0</v>
      </c>
      <c r="G36" s="7">
        <v>0</v>
      </c>
      <c r="H36" s="7">
        <f>0+0</f>
        <v>0</v>
      </c>
      <c r="I36" s="7">
        <v>0</v>
      </c>
      <c r="J36" s="7">
        <v>0</v>
      </c>
      <c r="K36" s="15">
        <v>0</v>
      </c>
      <c r="L36" s="7">
        <v>0</v>
      </c>
      <c r="M36" s="15">
        <v>0</v>
      </c>
      <c r="N36" s="16"/>
    </row>
    <row r="37" spans="1:14" s="11" customFormat="1" ht="24.9" customHeight="1">
      <c r="A37" s="6" t="s">
        <v>48</v>
      </c>
      <c r="B37" s="7">
        <v>114</v>
      </c>
      <c r="C37" s="10">
        <v>19520853</v>
      </c>
      <c r="D37" s="13">
        <v>114</v>
      </c>
      <c r="E37" s="10">
        <v>19520853</v>
      </c>
      <c r="F37" s="7">
        <v>0</v>
      </c>
      <c r="G37" s="7">
        <v>0</v>
      </c>
      <c r="H37" s="7">
        <v>0</v>
      </c>
      <c r="I37" s="7">
        <v>0</v>
      </c>
      <c r="J37" s="7">
        <v>0</v>
      </c>
      <c r="K37" s="13">
        <v>0</v>
      </c>
      <c r="L37" s="7">
        <v>0</v>
      </c>
      <c r="M37" s="13">
        <v>0</v>
      </c>
      <c r="N37" s="16"/>
    </row>
    <row r="38" spans="1:14" s="11" customFormat="1" ht="24.9" customHeight="1">
      <c r="A38" s="6" t="s">
        <v>49</v>
      </c>
      <c r="B38" s="7">
        <f>37+63</f>
        <v>100</v>
      </c>
      <c r="C38" s="10">
        <f>10544356+5635996</f>
        <v>16180352</v>
      </c>
      <c r="D38" s="13">
        <v>100</v>
      </c>
      <c r="E38" s="13">
        <f>SUM('[1]1020930'!$H$69,'[1]1020930'!$H$70)</f>
        <v>16180352</v>
      </c>
      <c r="F38" s="7">
        <v>0</v>
      </c>
      <c r="G38" s="7">
        <v>0</v>
      </c>
      <c r="H38" s="7">
        <v>0</v>
      </c>
      <c r="I38" s="7">
        <v>0</v>
      </c>
      <c r="J38" s="7">
        <v>0</v>
      </c>
      <c r="K38" s="13">
        <v>0</v>
      </c>
      <c r="L38" s="7">
        <v>0</v>
      </c>
      <c r="M38" s="13">
        <v>0</v>
      </c>
      <c r="N38" s="16"/>
    </row>
    <row r="39" spans="1:14" s="11" customFormat="1" ht="24.9" customHeight="1">
      <c r="A39" s="6" t="s">
        <v>50</v>
      </c>
      <c r="B39" s="36">
        <v>125</v>
      </c>
      <c r="C39" s="10">
        <v>16195182</v>
      </c>
      <c r="D39" s="13">
        <v>124</v>
      </c>
      <c r="E39" s="13">
        <v>15781271</v>
      </c>
      <c r="F39" s="7">
        <v>1</v>
      </c>
      <c r="G39" s="7">
        <v>0</v>
      </c>
      <c r="H39" s="7">
        <v>1</v>
      </c>
      <c r="I39" s="7">
        <v>0</v>
      </c>
      <c r="J39" s="7">
        <v>2</v>
      </c>
      <c r="K39" s="13">
        <v>22073</v>
      </c>
      <c r="L39" s="7">
        <v>84</v>
      </c>
      <c r="M39" s="13">
        <v>11543366</v>
      </c>
      <c r="N39" s="16"/>
    </row>
    <row r="40" spans="1:14" s="11" customFormat="1" ht="24.9" customHeight="1">
      <c r="A40" s="6" t="s">
        <v>51</v>
      </c>
      <c r="B40" s="7">
        <v>163</v>
      </c>
      <c r="C40" s="10">
        <v>50950570</v>
      </c>
      <c r="D40" s="13">
        <v>159</v>
      </c>
      <c r="E40" s="13">
        <v>26754761</v>
      </c>
      <c r="F40" s="7">
        <v>4</v>
      </c>
      <c r="G40" s="7">
        <v>4</v>
      </c>
      <c r="H40" s="7">
        <v>0</v>
      </c>
      <c r="I40" s="7">
        <v>0</v>
      </c>
      <c r="J40" s="7">
        <v>159</v>
      </c>
      <c r="K40" s="13">
        <v>26754761</v>
      </c>
      <c r="L40" s="7">
        <v>159</v>
      </c>
      <c r="M40" s="13">
        <v>26754761</v>
      </c>
      <c r="N40" s="16"/>
    </row>
    <row r="41" spans="1:14" s="11" customFormat="1" ht="24.9" customHeight="1">
      <c r="A41" s="6" t="s">
        <v>52</v>
      </c>
      <c r="B41" s="13">
        <f>SUM(B2:B39)</f>
        <v>6599</v>
      </c>
      <c r="C41" s="13">
        <f aca="true" t="shared" si="0" ref="C41:M41">SUM(C2:C40)</f>
        <v>3207113391</v>
      </c>
      <c r="D41" s="13">
        <f t="shared" si="0"/>
        <v>6745</v>
      </c>
      <c r="E41" s="13">
        <f t="shared" si="0"/>
        <v>2077850518</v>
      </c>
      <c r="F41" s="12">
        <f t="shared" si="0"/>
        <v>17</v>
      </c>
      <c r="G41" s="7">
        <f t="shared" si="0"/>
        <v>7</v>
      </c>
      <c r="H41" s="13">
        <f t="shared" si="0"/>
        <v>10</v>
      </c>
      <c r="I41" s="7">
        <f t="shared" si="0"/>
        <v>0</v>
      </c>
      <c r="J41" s="18">
        <f t="shared" si="0"/>
        <v>161</v>
      </c>
      <c r="K41" s="15">
        <f t="shared" si="0"/>
        <v>26776834</v>
      </c>
      <c r="L41" s="15">
        <f t="shared" si="0"/>
        <v>251</v>
      </c>
      <c r="M41" s="15">
        <f t="shared" si="0"/>
        <v>934941459</v>
      </c>
      <c r="N41" s="16"/>
    </row>
    <row r="42" spans="1:14" s="11" customFormat="1" ht="24" customHeight="1">
      <c r="A42" s="19" t="s">
        <v>53</v>
      </c>
      <c r="B42" s="20"/>
      <c r="C42" s="20"/>
      <c r="D42" s="20"/>
      <c r="E42" s="20"/>
      <c r="F42" s="20"/>
      <c r="G42" s="20"/>
      <c r="H42" s="20"/>
      <c r="I42" s="20"/>
      <c r="J42" s="20"/>
      <c r="K42" s="20"/>
      <c r="L42" s="20"/>
      <c r="M42" s="20"/>
      <c r="N42" s="21"/>
    </row>
    <row r="43" spans="1:13" s="23" customFormat="1" ht="30" customHeight="1">
      <c r="A43" s="22"/>
      <c r="B43" s="22"/>
      <c r="C43" s="22"/>
      <c r="D43" s="22"/>
      <c r="E43" s="22"/>
      <c r="F43" s="22"/>
      <c r="G43" s="22"/>
      <c r="H43" s="22"/>
      <c r="I43" s="22"/>
      <c r="J43" s="22"/>
      <c r="K43" s="22"/>
      <c r="L43" s="22"/>
      <c r="M43" s="22"/>
    </row>
    <row r="44" spans="1:5" s="27" customFormat="1" ht="30" customHeight="1">
      <c r="A44" s="24"/>
      <c r="B44" s="24"/>
      <c r="C44" s="24"/>
      <c r="D44" s="25"/>
      <c r="E44" s="26"/>
    </row>
    <row r="45" spans="3:9" s="27" customFormat="1" ht="30" customHeight="1">
      <c r="C45" s="28"/>
      <c r="D45" s="25"/>
      <c r="E45" s="26"/>
      <c r="H45" s="29"/>
      <c r="I45" s="30"/>
    </row>
    <row r="46" spans="3:9" s="27" customFormat="1" ht="30" customHeight="1">
      <c r="C46" s="28"/>
      <c r="D46" s="25"/>
      <c r="E46" s="26"/>
      <c r="I46" s="31"/>
    </row>
    <row r="47" spans="3:5" s="27" customFormat="1" ht="30" customHeight="1">
      <c r="C47" s="28"/>
      <c r="D47" s="25"/>
      <c r="E47" s="26"/>
    </row>
    <row r="48" spans="1:5" s="27" customFormat="1" ht="30" customHeight="1">
      <c r="A48" s="24"/>
      <c r="B48" s="24"/>
      <c r="C48" s="24"/>
      <c r="D48" s="24"/>
      <c r="E48" s="24"/>
    </row>
    <row r="49" spans="1:5" s="27" customFormat="1" ht="30" customHeight="1">
      <c r="A49" s="24"/>
      <c r="B49" s="24"/>
      <c r="C49" s="24"/>
      <c r="D49" s="24"/>
      <c r="E49" s="24"/>
    </row>
  </sheetData>
  <mergeCells count="4">
    <mergeCell ref="A42:M42"/>
    <mergeCell ref="A43:M43"/>
    <mergeCell ref="A44:C44"/>
    <mergeCell ref="A48:E49"/>
  </mergeCells>
  <printOptions/>
  <pageMargins left="0.6299212598425197" right="0.35433070866141736" top="0.5511811023622047" bottom="0.5905511811023623" header="0.31496062992125984" footer="0.1968503937007874"/>
  <pageSetup horizontalDpi="1200" verticalDpi="12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&amp;R&amp;"+,標準"&amp;11截至103/09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2014-11-03T09:35:38Z</dcterms:created>
  <dcterms:modified xsi:type="dcterms:W3CDTF">2014-11-03T09:36:28Z</dcterms:modified>
  <cp:category/>
  <cp:version/>
  <cp:contentType/>
  <cp:contentStatus/>
</cp:coreProperties>
</file>